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rtijn USB 5 nov 19\ESTA\begroting\"/>
    </mc:Choice>
  </mc:AlternateContent>
  <xr:revisionPtr revIDLastSave="0" documentId="13_ncr:1_{5392E625-64F1-43A9-A15D-34AC4BFB76EA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2018" sheetId="1" r:id="rId1"/>
    <sheet name="2016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4" i="1" l="1"/>
  <c r="F19" i="1" l="1"/>
  <c r="F20" i="1"/>
  <c r="G28" i="1" l="1"/>
  <c r="T23" i="1" l="1"/>
  <c r="F16" i="1" l="1"/>
  <c r="F15" i="1"/>
  <c r="T39" i="1" l="1"/>
  <c r="F7" i="1" l="1"/>
  <c r="F17" i="1" l="1"/>
  <c r="G23" i="1" s="1"/>
  <c r="T33" i="2" l="1"/>
  <c r="G25" i="2"/>
  <c r="T18" i="2"/>
  <c r="F16" i="2"/>
  <c r="F15" i="2"/>
  <c r="F14" i="2"/>
  <c r="F13" i="2"/>
  <c r="G18" i="2" s="1"/>
  <c r="T10" i="2"/>
  <c r="T35" i="2" s="1"/>
  <c r="F7" i="2"/>
  <c r="F6" i="2"/>
  <c r="G10" i="2" l="1"/>
  <c r="G35" i="2" s="1"/>
  <c r="T11" i="1" l="1"/>
  <c r="T41" i="1" s="1"/>
  <c r="G11" i="1" l="1"/>
  <c r="G30" i="1" l="1"/>
  <c r="G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Clautijn</author>
  </authors>
  <commentList>
    <comment ref="E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per 2018 € 40,-????</t>
        </r>
      </text>
    </comment>
    <comment ref="O6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9% BTW</t>
        </r>
      </text>
    </comment>
    <comment ref="D7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was 80...</t>
        </r>
      </text>
    </comment>
    <comment ref="E7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€ 7,- per kwartaal</t>
        </r>
      </text>
    </comment>
    <comment ref="O7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9% BTW</t>
        </r>
      </text>
    </comment>
    <comment ref="D8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dalende advertenties</t>
        </r>
      </text>
    </comment>
    <comment ref="O10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Porto: € 300,- reiskn +  verblijfskn zie Holland ouse + € 250,- conf. Kosten
Esther via ESTA internationaal?</t>
        </r>
      </text>
    </comment>
    <comment ref="O14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€1300,- lecture + reiskosten G Thompson</t>
        </r>
      </text>
    </comment>
    <comment ref="O16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Porto: € 300,- reiskn +  verblijfskosten zie Holland house + €250 conf kosten</t>
        </r>
      </text>
    </comment>
    <comment ref="D17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uitsterfconstructie geboren voor 1 jan 1954</t>
        </r>
      </text>
    </comment>
    <comment ref="O17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€ 100,- tegemoetkoming per ESTA lid???</t>
        </r>
      </text>
    </comment>
    <comment ref="O21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Welk bedrag willen we in de spaarpot hebben in 2025??? € 25.000
€10.000 Eigen Vermogen + € 1000 2018 + 6 jaar € 2000,- sparen
Aparte spaarrekening</t>
        </r>
      </text>
    </comment>
    <comment ref="B27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€300,- pp   totaal €3000 opgebracht kosten jeugdherb €4200, dus €1200 voor Arco/bestuur</t>
        </r>
      </text>
    </comment>
    <comment ref="O30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2019 digitaal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Clautijn</author>
  </authors>
  <commentList>
    <comment ref="F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2017 € 40,-</t>
        </r>
      </text>
    </comment>
    <comment ref="F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2017 € 40,-</t>
        </r>
      </text>
    </comment>
    <comment ref="F1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2017 €40,-</t>
        </r>
      </text>
    </comment>
    <comment ref="S1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idee: 50% vergoeding tot max van € 250,-</t>
        </r>
      </text>
    </comment>
    <comment ref="F2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verdeling restant € 20.000:
 € 16.000 strijkeroplos 2017/18/19/20 + PR activiteiten 2016 € 4000,-</t>
        </r>
      </text>
    </comment>
    <comment ref="S2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Eenmalig: kosten adm gelijk laten lopen met boekjaar</t>
        </r>
      </text>
    </comment>
  </commentList>
</comments>
</file>

<file path=xl/sharedStrings.xml><?xml version="1.0" encoding="utf-8"?>
<sst xmlns="http://schemas.openxmlformats.org/spreadsheetml/2006/main" count="120" uniqueCount="75">
  <si>
    <t>Inkomsten</t>
  </si>
  <si>
    <t>Arco</t>
  </si>
  <si>
    <t>Abonnementen</t>
  </si>
  <si>
    <t>Belgische abonnees</t>
  </si>
  <si>
    <t>Advertenties</t>
  </si>
  <si>
    <t>subtotaal</t>
  </si>
  <si>
    <t>Contributies ESTA</t>
  </si>
  <si>
    <t>gewone leden</t>
  </si>
  <si>
    <t>studentleden</t>
  </si>
  <si>
    <t>partnerlidmaatschap</t>
  </si>
  <si>
    <t>seniorleden</t>
  </si>
  <si>
    <t>Overige opbrengsten</t>
  </si>
  <si>
    <t>Rente inkomsten ING</t>
  </si>
  <si>
    <t>totaal</t>
  </si>
  <si>
    <t>Concept begroting ESTA 2016</t>
  </si>
  <si>
    <t>Uitgaven</t>
  </si>
  <si>
    <t>Lay-out</t>
  </si>
  <si>
    <t>Drukkosten</t>
  </si>
  <si>
    <t>Verzendkosten</t>
  </si>
  <si>
    <t>Overige kosten</t>
  </si>
  <si>
    <t>Activiteiten</t>
  </si>
  <si>
    <t>Bijdrage ESTA Internationaal</t>
  </si>
  <si>
    <t>Bijscholingsfonds vanaf 2013</t>
  </si>
  <si>
    <t>Organisatiekosten</t>
  </si>
  <si>
    <t>Telefoonkosten</t>
  </si>
  <si>
    <t>Postzegel/frankeer</t>
  </si>
  <si>
    <t>Computeronderhoud</t>
  </si>
  <si>
    <t>Website ESTA Nederland</t>
  </si>
  <si>
    <t>PR activiteiten</t>
  </si>
  <si>
    <t>Reiskosten bestuur</t>
  </si>
  <si>
    <t>Overig bestuur</t>
  </si>
  <si>
    <t>Lidmaatschap bestuur</t>
  </si>
  <si>
    <t>Conferentie bestuur + arco</t>
  </si>
  <si>
    <t>strijk-er-op-los-dagen 2016</t>
  </si>
  <si>
    <t>Kosten betalingsverkeer</t>
  </si>
  <si>
    <t xml:space="preserve">Workshops/jaarvergadering/ </t>
  </si>
  <si>
    <t>update website/fbook etc</t>
  </si>
  <si>
    <t>Opbr conf M'burg voor activiteiten*</t>
  </si>
  <si>
    <t>Opbr conf Mburg voor website*</t>
  </si>
  <si>
    <t>* Opbr was € 25.000; blijft € 16.000</t>
  </si>
  <si>
    <t xml:space="preserve">over voor activiteiten in </t>
  </si>
  <si>
    <t>2017/18/19/20</t>
  </si>
  <si>
    <t>Administratie 2016</t>
  </si>
  <si>
    <t>Administratie 2015</t>
  </si>
  <si>
    <t xml:space="preserve">Bijscholingsfonds </t>
  </si>
  <si>
    <t>*40</t>
  </si>
  <si>
    <t>*29,50</t>
  </si>
  <si>
    <t>*28</t>
  </si>
  <si>
    <t>Conferentie bestuur</t>
  </si>
  <si>
    <t>Potje conferentie NL 2025</t>
  </si>
  <si>
    <t>*75,50</t>
  </si>
  <si>
    <t>Verzendkosten (€800 per kw)</t>
  </si>
  <si>
    <t>Stimuleringsfonds Int. Congr.</t>
  </si>
  <si>
    <t>reiskosten werkgroep exam</t>
  </si>
  <si>
    <t>nieuwe leden 2018</t>
  </si>
  <si>
    <t>Conferentie reiskn lecture NL</t>
  </si>
  <si>
    <t>Overige kosten (Conf) *3</t>
  </si>
  <si>
    <t>Etentje + koffie bestuur/Arco</t>
  </si>
  <si>
    <t>Af/BIJ spaarrek (Eigen Vermogen)</t>
  </si>
  <si>
    <t xml:space="preserve">Negatief saldo: </t>
  </si>
  <si>
    <t>ledenweekend + potje 2025</t>
  </si>
  <si>
    <t>Reiskosten bestuur/Arco</t>
  </si>
  <si>
    <t>Reiskosten/koffie redactie</t>
  </si>
  <si>
    <t>*52</t>
  </si>
  <si>
    <t>BTW 9%</t>
  </si>
  <si>
    <t>begroting ESTA 2020</t>
  </si>
  <si>
    <t>Inkomsten verhuur app Porto</t>
  </si>
  <si>
    <t>ESTA Holland House Porto</t>
  </si>
  <si>
    <t>ledenweekend maart 2020</t>
  </si>
  <si>
    <t>Workshops najaar 2020</t>
  </si>
  <si>
    <t>*3</t>
  </si>
  <si>
    <t>Administratie 2020</t>
  </si>
  <si>
    <t>per 23feb 2020</t>
  </si>
  <si>
    <t>rouwadvertie Vkrant</t>
  </si>
  <si>
    <t>*30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</si>
</sst>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€-2]\ #,##0;[Red]\-[$€-2]\ #,##0"/>
    <numFmt numFmtId="166" formatCode="_ [$€-413]\ * #,##0.00_ ;_ [$€-413]\ * \-#,##0.00_ ;_ [$€-413]\ * &quot;-&quot;??_ ;_ @_ "/>
    <numFmt numFmtId="167" formatCode="_ [$€-413]\ * #,##0_ ;_ [$€-413]\ * \-#,##0_ ;_ [$€-413]\ * &quot;-&quot;??_ ;_ @_ "/>
  </numFmts>
  <fonts count="19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u/>
      <sz val="11"/>
      <name val="Times New Roman"/>
      <family val="1"/>
    </font>
    <font>
      <b/>
      <sz val="9"/>
      <color indexed="81"/>
      <name val="Tahoma"/>
      <family val="2"/>
    </font>
    <font>
      <b/>
      <u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2" fillId="0" borderId="1" xfId="0" applyFont="1" applyBorder="1"/>
    <xf numFmtId="0" fontId="4" fillId="0" borderId="1" xfId="0" applyFont="1" applyBorder="1"/>
    <xf numFmtId="0" fontId="0" fillId="0" borderId="0" xfId="0" applyBorder="1"/>
    <xf numFmtId="0" fontId="5" fillId="0" borderId="0" xfId="0" applyFont="1"/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1" fillId="0" borderId="1" xfId="0" applyFont="1" applyBorder="1"/>
    <xf numFmtId="0" fontId="0" fillId="0" borderId="3" xfId="0" applyBorder="1"/>
    <xf numFmtId="0" fontId="0" fillId="0" borderId="2" xfId="0" applyBorder="1"/>
    <xf numFmtId="0" fontId="0" fillId="0" borderId="1" xfId="0" applyBorder="1"/>
    <xf numFmtId="0" fontId="4" fillId="0" borderId="0" xfId="0" applyFont="1" applyFill="1" applyBorder="1"/>
    <xf numFmtId="165" fontId="0" fillId="0" borderId="1" xfId="0" applyNumberFormat="1" applyBorder="1"/>
    <xf numFmtId="1" fontId="0" fillId="0" borderId="0" xfId="0" applyNumberFormat="1"/>
    <xf numFmtId="165" fontId="0" fillId="0" borderId="0" xfId="0" applyNumberFormat="1"/>
    <xf numFmtId="165" fontId="0" fillId="0" borderId="1" xfId="0" applyNumberFormat="1" applyBorder="1" applyAlignment="1">
      <alignment horizontal="left"/>
    </xf>
    <xf numFmtId="165" fontId="0" fillId="0" borderId="4" xfId="0" applyNumberFormat="1" applyBorder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5" fontId="0" fillId="2" borderId="0" xfId="0" applyNumberFormat="1" applyFill="1" applyAlignment="1">
      <alignment horizontal="left"/>
    </xf>
    <xf numFmtId="164" fontId="0" fillId="0" borderId="0" xfId="1" applyFont="1"/>
    <xf numFmtId="165" fontId="0" fillId="0" borderId="0" xfId="0" applyNumberFormat="1" applyBorder="1" applyAlignment="1">
      <alignment horizontal="left"/>
    </xf>
    <xf numFmtId="0" fontId="0" fillId="0" borderId="0" xfId="0" applyFont="1" applyBorder="1"/>
    <xf numFmtId="0" fontId="0" fillId="0" borderId="0" xfId="0" applyFont="1"/>
    <xf numFmtId="0" fontId="8" fillId="0" borderId="1" xfId="0" applyFont="1" applyBorder="1"/>
    <xf numFmtId="0" fontId="3" fillId="0" borderId="1" xfId="0" applyFont="1" applyBorder="1"/>
    <xf numFmtId="0" fontId="8" fillId="0" borderId="0" xfId="0" applyFont="1" applyBorder="1"/>
    <xf numFmtId="0" fontId="0" fillId="0" borderId="5" xfId="0" applyBorder="1"/>
    <xf numFmtId="165" fontId="0" fillId="3" borderId="0" xfId="0" applyNumberFormat="1" applyFill="1" applyBorder="1" applyAlignment="1">
      <alignment horizontal="left"/>
    </xf>
    <xf numFmtId="165" fontId="0" fillId="3" borderId="1" xfId="0" applyNumberFormat="1" applyFill="1" applyBorder="1" applyAlignment="1">
      <alignment horizontal="left"/>
    </xf>
    <xf numFmtId="165" fontId="0" fillId="4" borderId="0" xfId="0" applyNumberFormat="1" applyFill="1" applyBorder="1" applyAlignment="1">
      <alignment horizontal="left"/>
    </xf>
    <xf numFmtId="165" fontId="0" fillId="4" borderId="1" xfId="0" applyNumberFormat="1" applyFill="1" applyBorder="1" applyAlignment="1">
      <alignment horizontal="left"/>
    </xf>
    <xf numFmtId="0" fontId="10" fillId="0" borderId="1" xfId="0" applyFont="1" applyBorder="1"/>
    <xf numFmtId="0" fontId="11" fillId="0" borderId="0" xfId="0" applyFont="1" applyBorder="1"/>
    <xf numFmtId="0" fontId="11" fillId="0" borderId="5" xfId="0" applyFont="1" applyBorder="1"/>
    <xf numFmtId="0" fontId="11" fillId="0" borderId="0" xfId="0" applyFont="1"/>
    <xf numFmtId="0" fontId="10" fillId="0" borderId="0" xfId="0" applyFont="1" applyBorder="1"/>
    <xf numFmtId="0" fontId="11" fillId="0" borderId="1" xfId="0" applyFont="1" applyBorder="1"/>
    <xf numFmtId="0" fontId="12" fillId="0" borderId="1" xfId="0" applyFont="1" applyBorder="1"/>
    <xf numFmtId="0" fontId="12" fillId="0" borderId="0" xfId="0" applyFont="1" applyBorder="1"/>
    <xf numFmtId="165" fontId="11" fillId="0" borderId="0" xfId="0" applyNumberFormat="1" applyFont="1" applyBorder="1" applyAlignment="1">
      <alignment horizontal="left"/>
    </xf>
    <xf numFmtId="165" fontId="11" fillId="0" borderId="1" xfId="0" applyNumberFormat="1" applyFont="1" applyBorder="1" applyAlignment="1">
      <alignment horizontal="left"/>
    </xf>
    <xf numFmtId="165" fontId="11" fillId="0" borderId="0" xfId="0" applyNumberFormat="1" applyFont="1"/>
    <xf numFmtId="165" fontId="11" fillId="0" borderId="4" xfId="0" applyNumberFormat="1" applyFont="1" applyBorder="1" applyAlignment="1">
      <alignment horizontal="left"/>
    </xf>
    <xf numFmtId="165" fontId="11" fillId="0" borderId="0" xfId="0" applyNumberFormat="1" applyFont="1" applyAlignment="1">
      <alignment horizontal="left"/>
    </xf>
    <xf numFmtId="165" fontId="11" fillId="0" borderId="1" xfId="0" applyNumberFormat="1" applyFont="1" applyBorder="1"/>
    <xf numFmtId="0" fontId="11" fillId="0" borderId="0" xfId="0" applyFont="1" applyAlignment="1">
      <alignment horizontal="left"/>
    </xf>
    <xf numFmtId="0" fontId="13" fillId="0" borderId="1" xfId="0" applyFont="1" applyBorder="1"/>
    <xf numFmtId="0" fontId="13" fillId="0" borderId="0" xfId="0" applyFont="1" applyFill="1" applyBorder="1"/>
    <xf numFmtId="165" fontId="11" fillId="0" borderId="1" xfId="0" applyNumberFormat="1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left"/>
    </xf>
    <xf numFmtId="166" fontId="11" fillId="0" borderId="1" xfId="0" applyNumberFormat="1" applyFont="1" applyBorder="1"/>
    <xf numFmtId="167" fontId="11" fillId="0" borderId="1" xfId="0" applyNumberFormat="1" applyFont="1" applyBorder="1"/>
    <xf numFmtId="0" fontId="12" fillId="0" borderId="1" xfId="0" applyFont="1" applyFill="1" applyBorder="1"/>
    <xf numFmtId="0" fontId="14" fillId="0" borderId="0" xfId="0" applyFont="1" applyFill="1" applyBorder="1"/>
    <xf numFmtId="0" fontId="12" fillId="0" borderId="0" xfId="0" applyFont="1" applyFill="1" applyBorder="1"/>
    <xf numFmtId="0" fontId="14" fillId="0" borderId="5" xfId="0" applyFont="1" applyFill="1" applyBorder="1"/>
    <xf numFmtId="165" fontId="14" fillId="0" borderId="0" xfId="0" applyNumberFormat="1" applyFont="1" applyFill="1" applyBorder="1" applyAlignment="1">
      <alignment horizontal="left"/>
    </xf>
    <xf numFmtId="165" fontId="0" fillId="0" borderId="4" xfId="0" applyNumberFormat="1" applyBorder="1"/>
    <xf numFmtId="165" fontId="11" fillId="2" borderId="4" xfId="0" applyNumberFormat="1" applyFont="1" applyFill="1" applyBorder="1" applyAlignment="1">
      <alignment horizontal="left"/>
    </xf>
    <xf numFmtId="165" fontId="15" fillId="0" borderId="1" xfId="0" applyNumberFormat="1" applyFont="1" applyBorder="1" applyAlignment="1">
      <alignment horizontal="left"/>
    </xf>
    <xf numFmtId="0" fontId="0" fillId="0" borderId="0" xfId="0" applyFill="1"/>
    <xf numFmtId="0" fontId="11" fillId="0" borderId="0" xfId="0" applyFont="1" applyFill="1" applyBorder="1"/>
    <xf numFmtId="0" fontId="11" fillId="0" borderId="0" xfId="0" applyFont="1" applyFill="1"/>
    <xf numFmtId="165" fontId="0" fillId="0" borderId="0" xfId="0" applyNumberFormat="1" applyFill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1" fillId="0" borderId="5" xfId="0" applyFon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43"/>
  <sheetViews>
    <sheetView tabSelected="1" topLeftCell="B1" workbookViewId="0">
      <selection activeCell="V31" sqref="V31"/>
    </sheetView>
  </sheetViews>
  <sheetFormatPr defaultRowHeight="14.5" x14ac:dyDescent="0.35"/>
  <cols>
    <col min="1" max="1" width="0" hidden="1" customWidth="1"/>
    <col min="4" max="4" width="5.26953125" customWidth="1"/>
    <col min="5" max="5" width="7.7265625" customWidth="1"/>
    <col min="6" max="6" width="8.7265625" customWidth="1"/>
    <col min="7" max="7" width="8" customWidth="1"/>
    <col min="8" max="8" width="14.81640625" hidden="1" customWidth="1"/>
    <col min="9" max="9" width="16.6328125" hidden="1" customWidth="1"/>
    <col min="10" max="10" width="13.7265625" hidden="1" customWidth="1"/>
    <col min="11" max="11" width="9.6328125" hidden="1" customWidth="1"/>
    <col min="12" max="12" width="5.08984375" hidden="1" customWidth="1"/>
    <col min="13" max="13" width="19.7265625" hidden="1" customWidth="1"/>
    <col min="14" max="14" width="1.81640625" customWidth="1"/>
    <col min="17" max="17" width="5.36328125" customWidth="1"/>
    <col min="18" max="18" width="9.08984375" hidden="1" customWidth="1"/>
    <col min="19" max="19" width="7.81640625" customWidth="1"/>
    <col min="20" max="20" width="8" customWidth="1"/>
  </cols>
  <sheetData>
    <row r="1" spans="2:28" s="1" customFormat="1" ht="21" x14ac:dyDescent="0.5">
      <c r="B1" s="5" t="s">
        <v>65</v>
      </c>
      <c r="O1" s="1" t="s">
        <v>72</v>
      </c>
    </row>
    <row r="2" spans="2:28" s="1" customFormat="1" ht="11.25" customHeight="1" x14ac:dyDescent="0.3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4"/>
      <c r="U2" s="4"/>
      <c r="V2" s="4"/>
      <c r="W2" s="4"/>
      <c r="X2" s="4"/>
      <c r="Y2" s="4"/>
      <c r="Z2" s="4"/>
      <c r="AA2" s="4"/>
      <c r="AB2" s="4"/>
    </row>
    <row r="3" spans="2:28" ht="17.5" x14ac:dyDescent="0.35">
      <c r="B3" s="9" t="s">
        <v>0</v>
      </c>
      <c r="C3" s="4"/>
      <c r="F3" s="11"/>
      <c r="O3" s="7" t="s">
        <v>15</v>
      </c>
      <c r="P3" s="4"/>
      <c r="Q3" s="4"/>
      <c r="S3" s="11"/>
      <c r="T3" s="4"/>
      <c r="U3" s="4"/>
      <c r="V3" s="4"/>
      <c r="W3" s="4"/>
      <c r="X3" s="4"/>
      <c r="Y3" s="4"/>
      <c r="Z3" s="4"/>
      <c r="AA3" s="4"/>
      <c r="AB3" s="4"/>
    </row>
    <row r="4" spans="2:28" ht="12" customHeight="1" x14ac:dyDescent="0.35">
      <c r="B4" s="2"/>
      <c r="C4" s="4"/>
      <c r="D4" s="4"/>
      <c r="E4" s="29"/>
      <c r="F4" s="4"/>
      <c r="O4" s="6"/>
      <c r="P4" s="4"/>
      <c r="Q4" s="4"/>
      <c r="S4" s="12"/>
    </row>
    <row r="5" spans="2:28" ht="12" customHeight="1" x14ac:dyDescent="0.35">
      <c r="B5" s="34" t="s">
        <v>1</v>
      </c>
      <c r="C5" s="35"/>
      <c r="D5" s="35"/>
      <c r="E5" s="36"/>
      <c r="F5" s="35"/>
      <c r="G5" s="37"/>
      <c r="H5" s="37"/>
      <c r="I5" s="37"/>
      <c r="J5" s="37"/>
      <c r="K5" s="37"/>
      <c r="L5" s="37"/>
      <c r="M5" s="37"/>
      <c r="N5" s="37"/>
      <c r="O5" s="38" t="s">
        <v>1</v>
      </c>
      <c r="P5" s="35"/>
      <c r="Q5" s="35"/>
      <c r="R5" s="37"/>
      <c r="S5" s="39"/>
      <c r="T5" s="37"/>
    </row>
    <row r="6" spans="2:28" ht="12" customHeight="1" x14ac:dyDescent="0.35">
      <c r="B6" s="40" t="s">
        <v>2</v>
      </c>
      <c r="C6" s="35"/>
      <c r="D6" s="41">
        <v>40</v>
      </c>
      <c r="E6" s="36" t="s">
        <v>74</v>
      </c>
      <c r="F6" s="42">
        <f>D6*30</f>
        <v>1200</v>
      </c>
      <c r="G6" s="37"/>
      <c r="H6" s="37"/>
      <c r="I6" s="37"/>
      <c r="J6" s="37"/>
      <c r="K6" s="37"/>
      <c r="L6" s="37"/>
      <c r="M6" s="37"/>
      <c r="N6" s="37"/>
      <c r="O6" s="41" t="s">
        <v>16</v>
      </c>
      <c r="P6" s="35"/>
      <c r="Q6" s="35"/>
      <c r="R6" s="37"/>
      <c r="S6" s="43">
        <v>3500</v>
      </c>
      <c r="T6" s="44"/>
    </row>
    <row r="7" spans="2:28" ht="12" customHeight="1" x14ac:dyDescent="0.35">
      <c r="B7" s="55" t="s">
        <v>3</v>
      </c>
      <c r="C7" s="56"/>
      <c r="D7" s="57">
        <v>45</v>
      </c>
      <c r="E7" s="58" t="s">
        <v>47</v>
      </c>
      <c r="F7" s="59">
        <f>(D7*7)*4</f>
        <v>1260</v>
      </c>
      <c r="G7" s="44"/>
      <c r="H7" s="37"/>
      <c r="I7" s="37"/>
      <c r="J7" s="37"/>
      <c r="K7" s="37"/>
      <c r="L7" s="37"/>
      <c r="M7" s="37"/>
      <c r="N7" s="37"/>
      <c r="O7" s="41" t="s">
        <v>17</v>
      </c>
      <c r="P7" s="35"/>
      <c r="Q7" s="35"/>
      <c r="R7" s="37"/>
      <c r="S7" s="43">
        <v>7500</v>
      </c>
      <c r="T7" s="44"/>
    </row>
    <row r="8" spans="2:28" ht="12" customHeight="1" x14ac:dyDescent="0.35">
      <c r="B8" s="40" t="s">
        <v>4</v>
      </c>
      <c r="C8" s="35"/>
      <c r="D8" s="41">
        <v>9</v>
      </c>
      <c r="E8" s="36"/>
      <c r="F8" s="42">
        <v>3000</v>
      </c>
      <c r="G8" s="44"/>
      <c r="H8" s="37"/>
      <c r="I8" s="37"/>
      <c r="J8" s="37"/>
      <c r="K8" s="37"/>
      <c r="L8" s="37"/>
      <c r="M8" s="37"/>
      <c r="N8" s="37"/>
      <c r="O8" s="41" t="s">
        <v>51</v>
      </c>
      <c r="P8" s="35"/>
      <c r="Q8" s="35"/>
      <c r="R8" s="37"/>
      <c r="S8" s="43">
        <v>3200</v>
      </c>
      <c r="T8" s="44"/>
    </row>
    <row r="9" spans="2:28" s="1" customFormat="1" ht="12" customHeight="1" x14ac:dyDescent="0.35">
      <c r="B9" s="41"/>
      <c r="C9" s="35"/>
      <c r="D9" s="41"/>
      <c r="E9" s="36"/>
      <c r="F9" s="42"/>
      <c r="G9" s="44"/>
      <c r="H9" s="37"/>
      <c r="I9" s="37"/>
      <c r="J9" s="37"/>
      <c r="K9" s="37"/>
      <c r="L9" s="37"/>
      <c r="M9" s="37"/>
      <c r="N9" s="37"/>
      <c r="O9" s="57" t="s">
        <v>62</v>
      </c>
      <c r="P9" s="64"/>
      <c r="Q9" s="64"/>
      <c r="R9" s="65"/>
      <c r="S9" s="51">
        <v>250</v>
      </c>
      <c r="T9" s="44"/>
    </row>
    <row r="10" spans="2:28" ht="12" customHeight="1" x14ac:dyDescent="0.35">
      <c r="B10" s="37"/>
      <c r="C10" s="37"/>
      <c r="D10" s="35"/>
      <c r="E10" s="36"/>
      <c r="F10" s="37"/>
      <c r="G10" s="37"/>
      <c r="H10" s="37"/>
      <c r="I10" s="37"/>
      <c r="J10" s="37"/>
      <c r="K10" s="37"/>
      <c r="L10" s="37"/>
      <c r="M10" s="37"/>
      <c r="N10" s="37"/>
      <c r="O10" s="41" t="s">
        <v>56</v>
      </c>
      <c r="P10" s="35"/>
      <c r="Q10" s="35"/>
      <c r="R10" s="37"/>
      <c r="S10" s="43">
        <v>1100</v>
      </c>
      <c r="T10" s="44"/>
    </row>
    <row r="11" spans="2:28" ht="12" customHeight="1" x14ac:dyDescent="0.35">
      <c r="B11" s="40" t="s">
        <v>5</v>
      </c>
      <c r="C11" s="35"/>
      <c r="D11" s="35"/>
      <c r="E11" s="36"/>
      <c r="F11" s="42"/>
      <c r="G11" s="45">
        <f>SUM(F6:F8)</f>
        <v>5460</v>
      </c>
      <c r="H11" s="37"/>
      <c r="I11" s="37"/>
      <c r="J11" s="37"/>
      <c r="K11" s="37"/>
      <c r="L11" s="37"/>
      <c r="M11" s="37"/>
      <c r="N11" s="37"/>
      <c r="O11" s="41" t="s">
        <v>5</v>
      </c>
      <c r="P11" s="35"/>
      <c r="Q11" s="35"/>
      <c r="R11" s="37"/>
      <c r="S11" s="43"/>
      <c r="T11" s="45">
        <f>SUM(S6:S10)</f>
        <v>15550</v>
      </c>
    </row>
    <row r="12" spans="2:28" ht="20.25" customHeight="1" x14ac:dyDescent="0.35">
      <c r="B12" s="37"/>
      <c r="C12" s="37"/>
      <c r="D12" s="35"/>
      <c r="E12" s="36"/>
      <c r="F12" s="37"/>
      <c r="G12" s="37"/>
      <c r="H12" s="37"/>
      <c r="I12" s="37"/>
      <c r="J12" s="37"/>
      <c r="K12" s="37"/>
      <c r="L12" s="37"/>
      <c r="M12" s="37"/>
      <c r="N12" s="37"/>
      <c r="O12" s="41"/>
      <c r="P12" s="35"/>
      <c r="Q12" s="35"/>
      <c r="R12" s="37"/>
      <c r="S12" s="43"/>
      <c r="T12" s="46"/>
    </row>
    <row r="13" spans="2:28" x14ac:dyDescent="0.35">
      <c r="B13" s="34" t="s">
        <v>6</v>
      </c>
      <c r="C13" s="35"/>
      <c r="D13" s="35"/>
      <c r="E13" s="36"/>
      <c r="F13" s="42"/>
      <c r="G13" s="46"/>
      <c r="H13" s="37"/>
      <c r="I13" s="37"/>
      <c r="J13" s="37"/>
      <c r="K13" s="37"/>
      <c r="L13" s="37"/>
      <c r="M13" s="37"/>
      <c r="N13" s="37"/>
      <c r="O13" s="38" t="s">
        <v>20</v>
      </c>
      <c r="P13" s="35"/>
      <c r="Q13" s="35"/>
      <c r="R13" s="37"/>
      <c r="S13" s="43"/>
      <c r="T13" s="46"/>
    </row>
    <row r="14" spans="2:28" ht="12" customHeight="1" x14ac:dyDescent="0.35">
      <c r="B14" s="40" t="s">
        <v>7</v>
      </c>
      <c r="C14" s="35"/>
      <c r="D14" s="41">
        <v>355</v>
      </c>
      <c r="E14" s="36" t="s">
        <v>63</v>
      </c>
      <c r="F14" s="42">
        <f>D14*52</f>
        <v>18460</v>
      </c>
      <c r="G14" s="46"/>
      <c r="H14" s="37"/>
      <c r="I14" s="37"/>
      <c r="J14" s="37"/>
      <c r="K14" s="37"/>
      <c r="L14" s="37"/>
      <c r="M14" s="37"/>
      <c r="N14" s="37"/>
      <c r="O14" s="41" t="s">
        <v>68</v>
      </c>
      <c r="P14" s="35"/>
      <c r="Q14" s="35"/>
      <c r="R14" s="37"/>
      <c r="S14" s="43">
        <v>1750</v>
      </c>
      <c r="T14" s="46"/>
      <c r="W14" s="23"/>
      <c r="X14" s="16"/>
    </row>
    <row r="15" spans="2:28" ht="12" customHeight="1" x14ac:dyDescent="0.35">
      <c r="B15" s="40" t="s">
        <v>8</v>
      </c>
      <c r="C15" s="35"/>
      <c r="D15" s="41">
        <v>26</v>
      </c>
      <c r="E15" s="36" t="s">
        <v>46</v>
      </c>
      <c r="F15" s="42">
        <f>D15*29.5</f>
        <v>767</v>
      </c>
      <c r="G15" s="46"/>
      <c r="H15" s="37"/>
      <c r="I15" s="37"/>
      <c r="J15" s="37"/>
      <c r="K15" s="37"/>
      <c r="L15" s="37"/>
      <c r="M15" s="37"/>
      <c r="N15" s="37"/>
      <c r="O15" s="41" t="s">
        <v>69</v>
      </c>
      <c r="P15" s="35"/>
      <c r="Q15" s="35"/>
      <c r="R15" s="37"/>
      <c r="S15" s="43">
        <v>750</v>
      </c>
      <c r="T15" s="46"/>
      <c r="W15" s="23"/>
    </row>
    <row r="16" spans="2:28" ht="12" customHeight="1" x14ac:dyDescent="0.35">
      <c r="B16" s="40" t="s">
        <v>9</v>
      </c>
      <c r="C16" s="35"/>
      <c r="D16" s="41">
        <v>8</v>
      </c>
      <c r="E16" s="36" t="s">
        <v>50</v>
      </c>
      <c r="F16" s="42">
        <f>D16*75.5</f>
        <v>604</v>
      </c>
      <c r="G16" s="46"/>
      <c r="H16" s="37"/>
      <c r="I16" s="37"/>
      <c r="J16" s="37"/>
      <c r="K16" s="37"/>
      <c r="L16" s="37"/>
      <c r="M16" s="37"/>
      <c r="N16" s="37"/>
      <c r="O16" s="41" t="s">
        <v>48</v>
      </c>
      <c r="P16" s="35"/>
      <c r="Q16" s="35" t="s">
        <v>70</v>
      </c>
      <c r="R16" s="37"/>
      <c r="S16" s="43">
        <v>1650</v>
      </c>
      <c r="T16" s="46"/>
      <c r="U16" s="63"/>
      <c r="V16" s="64"/>
      <c r="W16" s="64"/>
      <c r="X16" s="65"/>
      <c r="Y16" s="63"/>
    </row>
    <row r="17" spans="2:25" s="1" customFormat="1" ht="12" customHeight="1" x14ac:dyDescent="0.35">
      <c r="B17" s="40" t="s">
        <v>10</v>
      </c>
      <c r="C17" s="35"/>
      <c r="D17" s="41">
        <v>67</v>
      </c>
      <c r="E17" s="36" t="s">
        <v>45</v>
      </c>
      <c r="F17" s="42">
        <f>D17*40</f>
        <v>2680</v>
      </c>
      <c r="G17" s="46"/>
      <c r="H17" s="37"/>
      <c r="I17" s="37"/>
      <c r="J17" s="37"/>
      <c r="K17" s="37"/>
      <c r="L17" s="37"/>
      <c r="M17" s="37"/>
      <c r="N17" s="37"/>
      <c r="O17" s="41" t="s">
        <v>52</v>
      </c>
      <c r="P17" s="35"/>
      <c r="Q17" s="35"/>
      <c r="R17" s="37"/>
      <c r="S17" s="43">
        <v>500</v>
      </c>
      <c r="T17" s="46"/>
      <c r="U17" s="63"/>
      <c r="V17" s="63"/>
      <c r="W17" s="66"/>
      <c r="X17" s="63"/>
      <c r="Y17" s="63"/>
    </row>
    <row r="18" spans="2:25" s="1" customFormat="1" ht="12" customHeight="1" x14ac:dyDescent="0.35">
      <c r="B18" s="40"/>
      <c r="C18" s="35"/>
      <c r="D18" s="41"/>
      <c r="E18" s="36"/>
      <c r="F18" s="42"/>
      <c r="G18" s="46"/>
      <c r="H18" s="37"/>
      <c r="I18" s="37"/>
      <c r="J18" s="37"/>
      <c r="K18" s="37"/>
      <c r="L18" s="37"/>
      <c r="M18" s="37"/>
      <c r="N18" s="37"/>
      <c r="O18" s="41" t="s">
        <v>67</v>
      </c>
      <c r="P18" s="35"/>
      <c r="Q18" s="35"/>
      <c r="R18" s="37"/>
      <c r="S18" s="43">
        <v>2000</v>
      </c>
      <c r="T18" s="46"/>
      <c r="U18" s="63"/>
      <c r="V18" s="63"/>
      <c r="W18" s="66"/>
      <c r="X18" s="63"/>
      <c r="Y18" s="63"/>
    </row>
    <row r="19" spans="2:25" s="1" customFormat="1" ht="12" customHeight="1" x14ac:dyDescent="0.35">
      <c r="B19" s="55" t="s">
        <v>54</v>
      </c>
      <c r="C19" s="64"/>
      <c r="D19" s="57">
        <v>15</v>
      </c>
      <c r="E19" s="70" t="s">
        <v>46</v>
      </c>
      <c r="F19" s="52">
        <f>D19*29.5</f>
        <v>442.5</v>
      </c>
      <c r="G19" s="46"/>
      <c r="H19" s="37"/>
      <c r="I19" s="37"/>
      <c r="J19" s="37"/>
      <c r="K19" s="37"/>
      <c r="L19" s="37"/>
      <c r="M19" s="37"/>
      <c r="N19" s="37"/>
      <c r="O19" s="41" t="s">
        <v>21</v>
      </c>
      <c r="P19" s="35"/>
      <c r="Q19" s="35"/>
      <c r="R19" s="37"/>
      <c r="S19" s="43">
        <v>1750</v>
      </c>
      <c r="T19" s="46"/>
      <c r="W19" s="23"/>
    </row>
    <row r="20" spans="2:25" ht="12" customHeight="1" x14ac:dyDescent="0.35">
      <c r="B20" s="55" t="s">
        <v>54</v>
      </c>
      <c r="C20" s="63"/>
      <c r="D20" s="57">
        <v>5</v>
      </c>
      <c r="E20" s="70" t="s">
        <v>63</v>
      </c>
      <c r="F20" s="52">
        <f>D20*52</f>
        <v>260</v>
      </c>
      <c r="H20" s="37"/>
      <c r="I20" s="37"/>
      <c r="J20" s="37"/>
      <c r="K20" s="37"/>
      <c r="L20" s="37"/>
      <c r="M20" s="37"/>
      <c r="N20" s="37"/>
      <c r="O20" s="57" t="s">
        <v>55</v>
      </c>
      <c r="P20" s="64"/>
      <c r="Q20" s="64"/>
      <c r="R20" s="65"/>
      <c r="S20" s="51">
        <v>108</v>
      </c>
      <c r="T20" s="46"/>
    </row>
    <row r="21" spans="2:25" s="1" customFormat="1" ht="12" customHeight="1" x14ac:dyDescent="0.35">
      <c r="H21" s="37"/>
      <c r="I21" s="37"/>
      <c r="J21" s="37"/>
      <c r="K21" s="37"/>
      <c r="L21" s="37"/>
      <c r="M21" s="37"/>
      <c r="N21" s="37"/>
      <c r="O21" s="57" t="s">
        <v>49</v>
      </c>
      <c r="P21" s="64"/>
      <c r="Q21" s="64"/>
      <c r="R21" s="65"/>
      <c r="S21" s="51">
        <v>2000</v>
      </c>
      <c r="T21" s="46"/>
    </row>
    <row r="22" spans="2:25" ht="12" customHeight="1" x14ac:dyDescent="0.35">
      <c r="B22" s="40"/>
      <c r="C22" s="35"/>
      <c r="D22" s="35"/>
      <c r="E22" s="36"/>
      <c r="F22" s="42"/>
      <c r="G22" s="46"/>
      <c r="H22" s="37"/>
      <c r="I22" s="37"/>
      <c r="J22" s="37"/>
      <c r="K22" s="37"/>
      <c r="L22" s="37"/>
      <c r="M22" s="37"/>
      <c r="N22" s="37"/>
      <c r="O22" s="41" t="s">
        <v>44</v>
      </c>
      <c r="P22" s="35"/>
      <c r="Q22" s="35"/>
      <c r="R22" s="37"/>
      <c r="S22" s="43">
        <v>500</v>
      </c>
      <c r="T22" s="46"/>
    </row>
    <row r="23" spans="2:25" ht="12" customHeight="1" x14ac:dyDescent="0.35">
      <c r="B23" s="40" t="s">
        <v>5</v>
      </c>
      <c r="C23" s="35"/>
      <c r="D23" s="41"/>
      <c r="E23" s="36"/>
      <c r="F23" s="42"/>
      <c r="G23" s="45">
        <f>SUM(F14:F20)</f>
        <v>23213.5</v>
      </c>
      <c r="H23" s="37"/>
      <c r="I23" s="37"/>
      <c r="J23" s="37"/>
      <c r="K23" s="37"/>
      <c r="L23" s="37"/>
      <c r="M23" s="37"/>
      <c r="N23" s="37"/>
      <c r="O23" s="41" t="s">
        <v>5</v>
      </c>
      <c r="P23" s="37"/>
      <c r="Q23" s="37"/>
      <c r="R23" s="37"/>
      <c r="S23" s="43"/>
      <c r="T23" s="45">
        <f>SUM(S14:S22)</f>
        <v>11008</v>
      </c>
    </row>
    <row r="24" spans="2:25" s="1" customFormat="1" ht="12" customHeight="1" x14ac:dyDescent="0.35">
      <c r="B24" s="2"/>
      <c r="C24" s="4"/>
      <c r="D24" s="4"/>
      <c r="E24" s="29"/>
      <c r="F24" s="4"/>
      <c r="O24" s="6"/>
      <c r="P24" s="4"/>
      <c r="Q24" s="4"/>
      <c r="S24" s="12"/>
    </row>
    <row r="25" spans="2:25" x14ac:dyDescent="0.35">
      <c r="B25" s="34" t="s">
        <v>11</v>
      </c>
      <c r="C25" s="35"/>
      <c r="D25" s="35"/>
      <c r="E25" s="36"/>
      <c r="F25" s="42"/>
      <c r="G25" s="46"/>
      <c r="H25" s="37"/>
      <c r="I25" s="37"/>
      <c r="J25" s="37"/>
      <c r="K25" s="37"/>
      <c r="L25" s="37"/>
      <c r="M25" s="37"/>
      <c r="N25" s="37"/>
      <c r="O25" s="38" t="s">
        <v>23</v>
      </c>
      <c r="P25" s="35"/>
      <c r="Q25" s="35"/>
      <c r="R25" s="37"/>
      <c r="S25" s="43"/>
      <c r="T25" s="46"/>
    </row>
    <row r="26" spans="2:25" s="1" customFormat="1" ht="12" customHeight="1" x14ac:dyDescent="0.35">
      <c r="B26" s="40" t="s">
        <v>12</v>
      </c>
      <c r="C26" s="35"/>
      <c r="D26" s="35"/>
      <c r="E26" s="36"/>
      <c r="F26" s="42">
        <v>25</v>
      </c>
      <c r="G26" s="46"/>
      <c r="H26" s="37"/>
      <c r="I26" s="37"/>
      <c r="J26" s="37"/>
      <c r="K26" s="37"/>
      <c r="L26" s="37"/>
      <c r="M26" s="37"/>
      <c r="N26" s="37"/>
      <c r="O26" s="41" t="s">
        <v>24</v>
      </c>
      <c r="P26" s="35"/>
      <c r="Q26" s="35"/>
      <c r="R26" s="37"/>
      <c r="S26" s="43">
        <v>50</v>
      </c>
      <c r="T26" s="46"/>
    </row>
    <row r="27" spans="2:25" ht="12" customHeight="1" x14ac:dyDescent="0.35">
      <c r="B27" s="40" t="s">
        <v>66</v>
      </c>
      <c r="C27" s="35"/>
      <c r="D27" s="35"/>
      <c r="E27" s="36"/>
      <c r="F27" s="52">
        <v>300</v>
      </c>
      <c r="G27" s="46"/>
      <c r="H27" s="37"/>
      <c r="I27" s="37"/>
      <c r="J27" s="37"/>
      <c r="K27" s="37"/>
      <c r="L27" s="37"/>
      <c r="M27" s="37"/>
      <c r="N27" s="37"/>
      <c r="O27" s="41" t="s">
        <v>71</v>
      </c>
      <c r="P27" s="35"/>
      <c r="Q27" s="35"/>
      <c r="R27" s="37"/>
      <c r="S27" s="43">
        <v>800</v>
      </c>
      <c r="T27" s="46"/>
    </row>
    <row r="28" spans="2:25" s="1" customFormat="1" ht="12" customHeight="1" x14ac:dyDescent="0.35">
      <c r="B28" s="40"/>
      <c r="C28" s="35"/>
      <c r="D28" s="35"/>
      <c r="E28" s="36"/>
      <c r="F28" s="52"/>
      <c r="G28" s="45">
        <f>SUM(F26:F27)</f>
        <v>325</v>
      </c>
      <c r="H28" s="37"/>
      <c r="I28" s="37"/>
      <c r="J28" s="37"/>
      <c r="K28" s="37"/>
      <c r="L28" s="37"/>
      <c r="M28" s="37"/>
      <c r="N28" s="37"/>
      <c r="O28" s="57" t="s">
        <v>73</v>
      </c>
      <c r="S28" s="43">
        <v>732</v>
      </c>
      <c r="T28" s="46"/>
    </row>
    <row r="29" spans="2:25" s="1" customFormat="1" ht="12" customHeight="1" x14ac:dyDescent="0.35">
      <c r="G29" s="46"/>
      <c r="H29" s="37"/>
      <c r="I29" s="37"/>
      <c r="J29" s="37"/>
      <c r="K29" s="37"/>
      <c r="L29" s="37"/>
      <c r="M29" s="37"/>
      <c r="N29" s="37"/>
      <c r="O29" s="57" t="s">
        <v>53</v>
      </c>
      <c r="P29" s="64"/>
      <c r="Q29" s="64"/>
      <c r="R29" s="65"/>
      <c r="S29" s="51">
        <v>250</v>
      </c>
      <c r="T29" s="46"/>
    </row>
    <row r="30" spans="2:25" ht="12" customHeight="1" x14ac:dyDescent="0.35">
      <c r="B30" s="40" t="s">
        <v>58</v>
      </c>
      <c r="C30" s="35"/>
      <c r="D30" s="35"/>
      <c r="E30" s="36"/>
      <c r="F30" s="1"/>
      <c r="G30" s="62">
        <f>G11+G23+G28-T11-T23-T39</f>
        <v>-2594</v>
      </c>
      <c r="H30" s="37"/>
      <c r="I30" s="37"/>
      <c r="J30" s="37"/>
      <c r="K30" s="37"/>
      <c r="L30" s="37"/>
      <c r="M30" s="37"/>
      <c r="N30" s="37"/>
      <c r="O30" s="41" t="s">
        <v>25</v>
      </c>
      <c r="P30" s="35"/>
      <c r="Q30" s="35"/>
      <c r="R30" s="37"/>
      <c r="S30" s="43">
        <v>50</v>
      </c>
      <c r="T30" s="46"/>
    </row>
    <row r="31" spans="2:25" s="1" customFormat="1" ht="12" customHeight="1" x14ac:dyDescent="0.35">
      <c r="B31" s="37"/>
      <c r="C31" s="37"/>
      <c r="D31" s="37"/>
      <c r="E31" s="37"/>
      <c r="F31" s="54"/>
      <c r="G31" s="48"/>
      <c r="H31" s="37"/>
      <c r="I31" s="37"/>
      <c r="J31" s="37"/>
      <c r="K31" s="37"/>
      <c r="L31" s="37"/>
      <c r="M31" s="37"/>
      <c r="N31" s="37"/>
      <c r="O31" s="41" t="s">
        <v>34</v>
      </c>
      <c r="P31" s="35"/>
      <c r="Q31" s="35"/>
      <c r="R31" s="37"/>
      <c r="S31" s="43">
        <v>350</v>
      </c>
      <c r="T31" s="46"/>
    </row>
    <row r="32" spans="2:25" ht="12" customHeight="1" x14ac:dyDescent="0.35">
      <c r="B32" s="67" t="s">
        <v>59</v>
      </c>
      <c r="C32" s="37"/>
      <c r="D32" s="37"/>
      <c r="E32" s="37"/>
      <c r="F32" s="54"/>
      <c r="G32" s="48"/>
      <c r="H32" s="37"/>
      <c r="I32" s="37"/>
      <c r="J32" s="37"/>
      <c r="K32" s="37"/>
      <c r="L32" s="37"/>
      <c r="M32" s="37"/>
      <c r="N32" s="37"/>
      <c r="O32" s="41" t="s">
        <v>26</v>
      </c>
      <c r="P32" s="35"/>
      <c r="Q32" s="35"/>
      <c r="R32" s="37"/>
      <c r="S32" s="43">
        <v>200</v>
      </c>
      <c r="T32" s="46"/>
    </row>
    <row r="33" spans="2:20" s="1" customFormat="1" ht="12" customHeight="1" x14ac:dyDescent="0.35">
      <c r="B33" s="69" t="s">
        <v>60</v>
      </c>
      <c r="C33" s="68"/>
      <c r="H33" s="37"/>
      <c r="I33" s="37"/>
      <c r="J33" s="37"/>
      <c r="K33" s="37"/>
      <c r="L33" s="37"/>
      <c r="M33" s="37"/>
      <c r="N33" s="37"/>
      <c r="O33" s="41" t="s">
        <v>27</v>
      </c>
      <c r="P33" s="35"/>
      <c r="Q33" s="35"/>
      <c r="R33" s="37"/>
      <c r="S33" s="43">
        <v>350</v>
      </c>
      <c r="T33" s="46"/>
    </row>
    <row r="34" spans="2:20" ht="12" customHeight="1" x14ac:dyDescent="0.35">
      <c r="B34" s="69" t="s">
        <v>64</v>
      </c>
      <c r="C34" s="68"/>
      <c r="H34" s="37"/>
      <c r="I34" s="37"/>
      <c r="J34" s="37"/>
      <c r="K34" s="37"/>
      <c r="L34" s="37"/>
      <c r="M34" s="37"/>
      <c r="N34" s="37"/>
      <c r="O34" s="41" t="s">
        <v>28</v>
      </c>
      <c r="P34" s="35"/>
      <c r="Q34" s="35"/>
      <c r="R34" s="37"/>
      <c r="S34" s="43">
        <v>500</v>
      </c>
      <c r="T34" s="46"/>
    </row>
    <row r="35" spans="2:20" s="1" customFormat="1" ht="12" customHeight="1" x14ac:dyDescent="0.35">
      <c r="H35" s="37"/>
      <c r="I35" s="37"/>
      <c r="J35" s="37"/>
      <c r="K35" s="37"/>
      <c r="L35" s="37"/>
      <c r="M35" s="37"/>
      <c r="N35" s="37"/>
      <c r="O35" s="41" t="s">
        <v>61</v>
      </c>
      <c r="P35" s="35"/>
      <c r="Q35" s="35"/>
      <c r="R35" s="37"/>
      <c r="S35" s="43">
        <v>500</v>
      </c>
      <c r="T35" s="46"/>
    </row>
    <row r="36" spans="2:20" ht="12" customHeight="1" x14ac:dyDescent="0.35">
      <c r="B36" s="37"/>
      <c r="C36" s="37"/>
      <c r="D36" s="37"/>
      <c r="E36" s="37"/>
      <c r="F36" s="53"/>
      <c r="G36" s="48"/>
      <c r="H36" s="37"/>
      <c r="I36" s="37"/>
      <c r="J36" s="37"/>
      <c r="K36" s="37"/>
      <c r="L36" s="37"/>
      <c r="M36" s="37"/>
      <c r="N36" s="37"/>
      <c r="O36" s="41" t="s">
        <v>57</v>
      </c>
      <c r="P36" s="35"/>
      <c r="Q36" s="35"/>
      <c r="R36" s="37"/>
      <c r="S36" s="43">
        <v>500</v>
      </c>
      <c r="T36" s="46"/>
    </row>
    <row r="37" spans="2:20" s="1" customFormat="1" ht="12" customHeight="1" x14ac:dyDescent="0.35">
      <c r="B37" s="37"/>
      <c r="C37" s="37"/>
      <c r="D37" s="37"/>
      <c r="E37" s="37"/>
      <c r="F37" s="53"/>
      <c r="G37" s="48"/>
      <c r="H37" s="37"/>
      <c r="I37" s="37"/>
      <c r="J37" s="37"/>
      <c r="K37" s="37"/>
      <c r="L37" s="37"/>
      <c r="M37" s="37"/>
      <c r="N37" s="37"/>
      <c r="O37" s="41" t="s">
        <v>30</v>
      </c>
      <c r="P37" s="35"/>
      <c r="Q37" s="35"/>
      <c r="R37" s="37"/>
      <c r="S37" s="43">
        <v>500</v>
      </c>
      <c r="T37" s="46"/>
    </row>
    <row r="38" spans="2:20" s="1" customFormat="1" ht="12" customHeight="1" x14ac:dyDescent="0.35">
      <c r="B38" s="37"/>
      <c r="C38" s="37"/>
      <c r="D38" s="37"/>
      <c r="E38" s="37"/>
      <c r="F38" s="53"/>
      <c r="G38" s="48"/>
      <c r="H38" s="37"/>
      <c r="I38" s="37"/>
      <c r="J38" s="37"/>
      <c r="K38" s="37"/>
      <c r="L38" s="37"/>
      <c r="M38" s="37"/>
      <c r="N38" s="37"/>
      <c r="O38" s="41" t="s">
        <v>31</v>
      </c>
      <c r="P38" s="35"/>
      <c r="Q38" s="35"/>
      <c r="R38" s="37"/>
      <c r="S38" s="43">
        <v>252.5</v>
      </c>
      <c r="T38" s="46"/>
    </row>
    <row r="39" spans="2:20" ht="12" customHeight="1" x14ac:dyDescent="0.35">
      <c r="B39" s="40" t="s">
        <v>5</v>
      </c>
      <c r="C39" s="35"/>
      <c r="D39" s="37"/>
      <c r="E39" s="37"/>
      <c r="F39" s="47"/>
      <c r="H39" s="37"/>
      <c r="I39" s="37"/>
      <c r="J39" s="37"/>
      <c r="K39" s="37"/>
      <c r="L39" s="37"/>
      <c r="M39" s="37"/>
      <c r="N39" s="37"/>
      <c r="O39" s="41" t="s">
        <v>5</v>
      </c>
      <c r="P39" s="37"/>
      <c r="Q39" s="37"/>
      <c r="R39" s="37"/>
      <c r="S39" s="47"/>
      <c r="T39" s="60">
        <f>SUM(S26:S38)</f>
        <v>5034.5</v>
      </c>
    </row>
    <row r="40" spans="2:20" s="1" customFormat="1" ht="12" customHeight="1" x14ac:dyDescent="0.35">
      <c r="C40" s="35"/>
      <c r="D40" s="37"/>
      <c r="E40" s="37"/>
      <c r="F40" s="39"/>
      <c r="G40" s="48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</row>
    <row r="41" spans="2:20" s="1" customFormat="1" ht="12" customHeight="1" x14ac:dyDescent="0.35">
      <c r="B41" s="49" t="s">
        <v>13</v>
      </c>
      <c r="C41"/>
      <c r="D41"/>
      <c r="E41"/>
      <c r="F41"/>
      <c r="G41" s="61">
        <f>G11+G23+G28-G30</f>
        <v>31592.5</v>
      </c>
      <c r="H41" s="37"/>
      <c r="I41" s="37"/>
      <c r="J41" s="37"/>
      <c r="K41" s="37"/>
      <c r="L41" s="37"/>
      <c r="M41" s="37"/>
      <c r="N41" s="37"/>
      <c r="O41" s="50" t="s">
        <v>13</v>
      </c>
      <c r="P41" s="37"/>
      <c r="Q41" s="37"/>
      <c r="R41" s="37"/>
      <c r="S41" s="47"/>
      <c r="T41" s="61">
        <f>T11+T23+T39</f>
        <v>31592.5</v>
      </c>
    </row>
    <row r="42" spans="2:20" ht="12" customHeight="1" x14ac:dyDescent="0.35">
      <c r="H42" s="37"/>
      <c r="I42" s="37"/>
      <c r="J42" s="37"/>
      <c r="K42" s="37"/>
      <c r="L42" s="37"/>
      <c r="M42" s="37"/>
      <c r="N42" s="37"/>
      <c r="S42" s="47"/>
    </row>
    <row r="43" spans="2:20" x14ac:dyDescent="0.35">
      <c r="T43" s="16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35"/>
  <sheetViews>
    <sheetView topLeftCell="B1" workbookViewId="0">
      <selection activeCell="F6" sqref="F6"/>
    </sheetView>
  </sheetViews>
  <sheetFormatPr defaultColWidth="9" defaultRowHeight="14.5" x14ac:dyDescent="0.35"/>
  <cols>
    <col min="1" max="1" width="0" style="1" hidden="1" customWidth="1"/>
    <col min="2" max="3" width="9" style="1"/>
    <col min="4" max="4" width="5.26953125" style="1" customWidth="1"/>
    <col min="5" max="6" width="7.7265625" style="1" customWidth="1"/>
    <col min="7" max="7" width="8" style="1" customWidth="1"/>
    <col min="8" max="13" width="0" style="1" hidden="1" customWidth="1"/>
    <col min="14" max="14" width="2.6328125" style="1" customWidth="1"/>
    <col min="15" max="16" width="9" style="1"/>
    <col min="17" max="17" width="7.81640625" style="1" customWidth="1"/>
    <col min="18" max="18" width="9.08984375" style="1" hidden="1" customWidth="1"/>
    <col min="19" max="19" width="7.08984375" style="1" customWidth="1"/>
    <col min="20" max="20" width="8" style="1" customWidth="1"/>
    <col min="21" max="16384" width="9" style="1"/>
  </cols>
  <sheetData>
    <row r="1" spans="2:28" ht="21" x14ac:dyDescent="0.5">
      <c r="B1" s="5" t="s">
        <v>14</v>
      </c>
    </row>
    <row r="2" spans="2:28" ht="11.25" customHeight="1" x14ac:dyDescent="0.3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4"/>
      <c r="U2" s="4"/>
      <c r="V2" s="4"/>
      <c r="W2" s="4"/>
      <c r="X2" s="4"/>
      <c r="Y2" s="4"/>
      <c r="Z2" s="4"/>
      <c r="AA2" s="4"/>
      <c r="AB2" s="4"/>
    </row>
    <row r="3" spans="2:28" ht="17.5" x14ac:dyDescent="0.35">
      <c r="B3" s="9" t="s">
        <v>0</v>
      </c>
      <c r="C3" s="4"/>
      <c r="F3" s="11"/>
      <c r="O3" s="7" t="s">
        <v>15</v>
      </c>
      <c r="P3" s="4"/>
      <c r="Q3" s="4"/>
      <c r="S3" s="11"/>
      <c r="T3" s="4"/>
      <c r="U3" s="4"/>
      <c r="V3" s="4"/>
      <c r="W3" s="4"/>
      <c r="X3" s="4"/>
      <c r="Y3" s="4"/>
      <c r="Z3" s="4"/>
      <c r="AA3" s="4"/>
      <c r="AB3" s="4"/>
    </row>
    <row r="4" spans="2:28" ht="15.5" x14ac:dyDescent="0.35">
      <c r="B4" s="2"/>
      <c r="C4" s="4"/>
      <c r="D4" s="4"/>
      <c r="E4" s="29"/>
      <c r="F4" s="4"/>
      <c r="O4" s="6"/>
      <c r="P4" s="4"/>
      <c r="Q4" s="4"/>
      <c r="S4" s="12"/>
    </row>
    <row r="5" spans="2:28" x14ac:dyDescent="0.35">
      <c r="B5" s="26" t="s">
        <v>1</v>
      </c>
      <c r="C5" s="4"/>
      <c r="D5" s="4"/>
      <c r="E5" s="29"/>
      <c r="F5" s="4"/>
      <c r="O5" s="28" t="s">
        <v>1</v>
      </c>
      <c r="P5" s="4"/>
      <c r="Q5" s="4"/>
      <c r="S5" s="12"/>
    </row>
    <row r="6" spans="2:28" ht="15.5" x14ac:dyDescent="0.35">
      <c r="B6" s="27" t="s">
        <v>2</v>
      </c>
      <c r="C6" s="4"/>
      <c r="D6" s="6">
        <v>51</v>
      </c>
      <c r="E6" s="29"/>
      <c r="F6" s="23">
        <f>D6*25</f>
        <v>1275</v>
      </c>
      <c r="O6" s="8" t="s">
        <v>16</v>
      </c>
      <c r="P6" s="4"/>
      <c r="Q6" s="4"/>
      <c r="S6" s="17">
        <v>4000</v>
      </c>
      <c r="T6" s="16"/>
    </row>
    <row r="7" spans="2:28" ht="15.5" x14ac:dyDescent="0.35">
      <c r="B7" s="27" t="s">
        <v>3</v>
      </c>
      <c r="C7" s="4"/>
      <c r="D7" s="6">
        <v>86</v>
      </c>
      <c r="E7" s="29"/>
      <c r="F7" s="23">
        <f>D7*25</f>
        <v>2150</v>
      </c>
      <c r="G7" s="16"/>
      <c r="O7" s="8" t="s">
        <v>17</v>
      </c>
      <c r="P7" s="4"/>
      <c r="Q7" s="4"/>
      <c r="S7" s="17">
        <v>7500</v>
      </c>
      <c r="T7" s="16"/>
    </row>
    <row r="8" spans="2:28" ht="15.5" x14ac:dyDescent="0.35">
      <c r="B8" s="27" t="s">
        <v>4</v>
      </c>
      <c r="C8" s="4"/>
      <c r="D8" s="6">
        <v>11</v>
      </c>
      <c r="E8" s="29"/>
      <c r="F8" s="23">
        <v>4500</v>
      </c>
      <c r="G8" s="16"/>
      <c r="O8" s="8" t="s">
        <v>18</v>
      </c>
      <c r="P8" s="4"/>
      <c r="Q8" s="4"/>
      <c r="S8" s="17">
        <v>2800</v>
      </c>
      <c r="T8" s="16"/>
    </row>
    <row r="9" spans="2:28" x14ac:dyDescent="0.35">
      <c r="D9" s="4"/>
      <c r="E9" s="29"/>
      <c r="O9" s="8" t="s">
        <v>19</v>
      </c>
      <c r="P9" s="4"/>
      <c r="Q9" s="4"/>
      <c r="S9" s="17">
        <v>200</v>
      </c>
      <c r="T9" s="16"/>
    </row>
    <row r="10" spans="2:28" x14ac:dyDescent="0.35">
      <c r="B10" s="27" t="s">
        <v>5</v>
      </c>
      <c r="C10" s="4"/>
      <c r="D10" s="4"/>
      <c r="E10" s="29"/>
      <c r="F10" s="23"/>
      <c r="G10" s="18">
        <f>SUM(F6:F8)</f>
        <v>7925</v>
      </c>
      <c r="O10" s="8" t="s">
        <v>5</v>
      </c>
      <c r="P10" s="4"/>
      <c r="Q10" s="4"/>
      <c r="S10" s="17"/>
      <c r="T10" s="18">
        <f>SUM(S6:S9)</f>
        <v>14500</v>
      </c>
    </row>
    <row r="11" spans="2:28" ht="20.25" customHeight="1" x14ac:dyDescent="0.35">
      <c r="D11" s="4"/>
      <c r="E11" s="29"/>
      <c r="O11" s="8"/>
      <c r="P11" s="4"/>
      <c r="Q11" s="4"/>
      <c r="S11" s="17"/>
      <c r="T11" s="19"/>
    </row>
    <row r="12" spans="2:28" x14ac:dyDescent="0.35">
      <c r="B12" s="26" t="s">
        <v>6</v>
      </c>
      <c r="C12" s="4"/>
      <c r="D12" s="4"/>
      <c r="E12" s="29"/>
      <c r="F12" s="23"/>
      <c r="G12" s="19"/>
      <c r="O12" s="28" t="s">
        <v>20</v>
      </c>
      <c r="P12" s="4"/>
      <c r="Q12" s="4"/>
      <c r="S12" s="17"/>
      <c r="T12" s="19"/>
    </row>
    <row r="13" spans="2:28" ht="15.5" x14ac:dyDescent="0.35">
      <c r="B13" s="27" t="s">
        <v>7</v>
      </c>
      <c r="C13" s="4"/>
      <c r="D13" s="6">
        <v>350</v>
      </c>
      <c r="E13" s="29"/>
      <c r="F13" s="23">
        <f>D13*50.5</f>
        <v>17675</v>
      </c>
      <c r="G13" s="19"/>
      <c r="O13" s="8" t="s">
        <v>35</v>
      </c>
      <c r="P13" s="24"/>
      <c r="Q13" s="24"/>
      <c r="R13" s="25"/>
      <c r="S13" s="17">
        <v>2000</v>
      </c>
      <c r="T13" s="19"/>
      <c r="W13" s="23"/>
      <c r="X13" s="16"/>
    </row>
    <row r="14" spans="2:28" ht="15.5" x14ac:dyDescent="0.35">
      <c r="B14" s="27" t="s">
        <v>8</v>
      </c>
      <c r="C14" s="4"/>
      <c r="D14" s="6">
        <v>22</v>
      </c>
      <c r="E14" s="29"/>
      <c r="F14" s="23">
        <f>D14*29.5</f>
        <v>649</v>
      </c>
      <c r="G14" s="19"/>
      <c r="O14" s="8" t="s">
        <v>32</v>
      </c>
      <c r="P14" s="24"/>
      <c r="Q14" s="24"/>
      <c r="R14" s="25"/>
      <c r="S14" s="17">
        <v>5000</v>
      </c>
      <c r="T14" s="19"/>
      <c r="W14" s="23"/>
    </row>
    <row r="15" spans="2:28" ht="15.5" x14ac:dyDescent="0.35">
      <c r="B15" s="27" t="s">
        <v>9</v>
      </c>
      <c r="C15" s="4"/>
      <c r="D15" s="6">
        <v>8</v>
      </c>
      <c r="E15" s="29"/>
      <c r="F15" s="23">
        <f>D15*75.5</f>
        <v>604</v>
      </c>
      <c r="G15" s="19"/>
      <c r="O15" s="8" t="s">
        <v>21</v>
      </c>
      <c r="P15" s="24"/>
      <c r="Q15" s="24"/>
      <c r="R15" s="25"/>
      <c r="S15" s="17">
        <v>1500</v>
      </c>
      <c r="T15" s="19"/>
      <c r="V15" s="22"/>
      <c r="W15" s="23"/>
    </row>
    <row r="16" spans="2:28" ht="15.5" x14ac:dyDescent="0.35">
      <c r="B16" s="27" t="s">
        <v>10</v>
      </c>
      <c r="C16" s="4"/>
      <c r="D16" s="6">
        <v>77</v>
      </c>
      <c r="E16" s="29"/>
      <c r="F16" s="23">
        <f>D16*35</f>
        <v>2695</v>
      </c>
      <c r="G16" s="19"/>
      <c r="O16" s="8" t="s">
        <v>33</v>
      </c>
      <c r="P16" s="24"/>
      <c r="Q16" s="24"/>
      <c r="R16" s="25"/>
      <c r="S16" s="31">
        <v>5000</v>
      </c>
      <c r="T16" s="19"/>
      <c r="W16" s="23"/>
    </row>
    <row r="17" spans="2:23" ht="15.5" x14ac:dyDescent="0.35">
      <c r="B17" s="27"/>
      <c r="C17" s="4"/>
      <c r="D17" s="6"/>
      <c r="E17" s="29"/>
      <c r="F17" s="23"/>
      <c r="G17" s="19"/>
      <c r="O17" s="8" t="s">
        <v>22</v>
      </c>
      <c r="P17" s="24"/>
      <c r="Q17" s="24"/>
      <c r="R17" s="25"/>
      <c r="S17" s="17">
        <v>1800</v>
      </c>
      <c r="T17" s="19"/>
      <c r="W17" s="23"/>
    </row>
    <row r="18" spans="2:23" ht="15.5" x14ac:dyDescent="0.35">
      <c r="B18" s="27" t="s">
        <v>5</v>
      </c>
      <c r="C18" s="4"/>
      <c r="D18" s="6"/>
      <c r="E18" s="29"/>
      <c r="F18" s="23"/>
      <c r="G18" s="18">
        <f>SUM(F13:F16)</f>
        <v>21623</v>
      </c>
      <c r="O18" s="8" t="s">
        <v>5</v>
      </c>
      <c r="S18" s="17"/>
      <c r="T18" s="18">
        <f>SUM(S13:S17)</f>
        <v>15300</v>
      </c>
    </row>
    <row r="19" spans="2:23" ht="20.25" customHeight="1" x14ac:dyDescent="0.35">
      <c r="B19" s="27"/>
      <c r="C19" s="4"/>
      <c r="D19" s="4"/>
      <c r="E19" s="29"/>
      <c r="F19" s="23"/>
      <c r="G19" s="19"/>
      <c r="O19" s="8"/>
      <c r="P19" s="4"/>
      <c r="Q19" s="4"/>
      <c r="S19" s="17"/>
      <c r="T19" s="19"/>
    </row>
    <row r="20" spans="2:23" x14ac:dyDescent="0.35">
      <c r="D20" s="4"/>
      <c r="E20" s="29"/>
      <c r="O20" s="28" t="s">
        <v>23</v>
      </c>
      <c r="P20" s="4"/>
      <c r="Q20" s="4"/>
      <c r="S20" s="17"/>
      <c r="T20" s="19"/>
    </row>
    <row r="21" spans="2:23" x14ac:dyDescent="0.35">
      <c r="B21" s="26" t="s">
        <v>11</v>
      </c>
      <c r="C21" s="4"/>
      <c r="D21" s="4"/>
      <c r="E21" s="29"/>
      <c r="F21" s="23"/>
      <c r="G21" s="19"/>
      <c r="O21" s="8" t="s">
        <v>24</v>
      </c>
      <c r="P21" s="4"/>
      <c r="Q21" s="4"/>
      <c r="S21" s="17">
        <v>50</v>
      </c>
      <c r="T21" s="19"/>
    </row>
    <row r="22" spans="2:23" x14ac:dyDescent="0.35">
      <c r="B22" s="27" t="s">
        <v>12</v>
      </c>
      <c r="C22" s="4"/>
      <c r="D22" s="4"/>
      <c r="E22" s="29"/>
      <c r="F22" s="23">
        <v>455</v>
      </c>
      <c r="G22" s="19"/>
      <c r="O22" s="8" t="s">
        <v>42</v>
      </c>
      <c r="P22" s="4"/>
      <c r="Q22" s="4"/>
      <c r="S22" s="17">
        <v>900</v>
      </c>
      <c r="T22" s="19"/>
    </row>
    <row r="23" spans="2:23" x14ac:dyDescent="0.35">
      <c r="B23" s="27" t="s">
        <v>37</v>
      </c>
      <c r="C23" s="4"/>
      <c r="D23" s="4"/>
      <c r="E23" s="29"/>
      <c r="F23" s="30">
        <v>5000</v>
      </c>
      <c r="G23" s="19"/>
      <c r="O23" s="8" t="s">
        <v>43</v>
      </c>
      <c r="P23" s="4"/>
      <c r="Q23" s="4"/>
      <c r="S23" s="17">
        <v>800</v>
      </c>
      <c r="T23" s="19"/>
    </row>
    <row r="24" spans="2:23" x14ac:dyDescent="0.35">
      <c r="B24" s="27" t="s">
        <v>38</v>
      </c>
      <c r="C24" s="4"/>
      <c r="D24" s="4"/>
      <c r="E24" s="29"/>
      <c r="F24" s="32">
        <v>4000</v>
      </c>
      <c r="G24" s="19"/>
      <c r="O24" s="8" t="s">
        <v>25</v>
      </c>
      <c r="P24" s="4"/>
      <c r="Q24" s="4"/>
      <c r="S24" s="17">
        <v>450</v>
      </c>
      <c r="T24" s="19"/>
    </row>
    <row r="25" spans="2:23" x14ac:dyDescent="0.35">
      <c r="B25" s="27" t="s">
        <v>5</v>
      </c>
      <c r="C25" s="4"/>
      <c r="F25" s="14"/>
      <c r="G25" s="18">
        <f>SUM(F22:F24)</f>
        <v>9455</v>
      </c>
      <c r="O25" s="8" t="s">
        <v>34</v>
      </c>
      <c r="P25" s="4"/>
      <c r="Q25" s="4"/>
      <c r="S25" s="17">
        <v>200</v>
      </c>
      <c r="T25" s="19"/>
    </row>
    <row r="26" spans="2:23" x14ac:dyDescent="0.35">
      <c r="B26" s="8"/>
      <c r="C26" s="4"/>
      <c r="F26" s="14"/>
      <c r="G26" s="23"/>
      <c r="O26" s="8" t="s">
        <v>26</v>
      </c>
      <c r="P26" s="4"/>
      <c r="Q26" s="4"/>
      <c r="S26" s="17">
        <v>200</v>
      </c>
      <c r="T26" s="19"/>
    </row>
    <row r="27" spans="2:23" x14ac:dyDescent="0.35">
      <c r="F27" s="12"/>
      <c r="G27" s="20"/>
      <c r="O27" s="8" t="s">
        <v>27</v>
      </c>
      <c r="P27" s="4"/>
      <c r="Q27" s="4"/>
      <c r="S27" s="17">
        <v>350</v>
      </c>
      <c r="T27" s="19"/>
      <c r="W27" s="15"/>
    </row>
    <row r="28" spans="2:23" x14ac:dyDescent="0.35">
      <c r="F28" s="12"/>
      <c r="G28" s="20"/>
      <c r="O28" s="8" t="s">
        <v>28</v>
      </c>
      <c r="P28" s="4"/>
      <c r="Q28" s="4"/>
      <c r="S28" s="17">
        <v>1000</v>
      </c>
      <c r="T28" s="19"/>
    </row>
    <row r="29" spans="2:23" x14ac:dyDescent="0.35">
      <c r="F29" s="12"/>
      <c r="G29" s="20"/>
      <c r="O29" s="8" t="s">
        <v>36</v>
      </c>
      <c r="P29" s="4"/>
      <c r="Q29" s="4"/>
      <c r="S29" s="33">
        <v>4000</v>
      </c>
      <c r="T29" s="19"/>
    </row>
    <row r="30" spans="2:23" x14ac:dyDescent="0.35">
      <c r="F30" s="12"/>
      <c r="G30" s="20"/>
      <c r="O30" s="8" t="s">
        <v>29</v>
      </c>
      <c r="P30" s="4"/>
      <c r="Q30" s="4"/>
      <c r="S30" s="17">
        <v>500</v>
      </c>
      <c r="T30" s="19"/>
    </row>
    <row r="31" spans="2:23" x14ac:dyDescent="0.35">
      <c r="B31" s="1" t="s">
        <v>39</v>
      </c>
      <c r="F31" s="12"/>
      <c r="G31" s="20"/>
      <c r="O31" s="8" t="s">
        <v>30</v>
      </c>
      <c r="P31" s="4"/>
      <c r="Q31" s="4"/>
      <c r="S31" s="17">
        <v>500</v>
      </c>
      <c r="T31" s="19"/>
    </row>
    <row r="32" spans="2:23" x14ac:dyDescent="0.35">
      <c r="B32" s="1" t="s">
        <v>40</v>
      </c>
      <c r="F32" s="12"/>
      <c r="G32" s="20"/>
      <c r="O32" s="8" t="s">
        <v>31</v>
      </c>
      <c r="P32" s="4"/>
      <c r="Q32" s="4"/>
      <c r="S32" s="17">
        <v>252.5</v>
      </c>
      <c r="T32" s="19"/>
    </row>
    <row r="33" spans="2:20" x14ac:dyDescent="0.35">
      <c r="B33" s="1" t="s">
        <v>41</v>
      </c>
      <c r="F33" s="12"/>
      <c r="G33" s="20"/>
      <c r="O33" s="8" t="s">
        <v>5</v>
      </c>
      <c r="P33" s="4"/>
      <c r="Q33" s="4"/>
      <c r="S33" s="14"/>
      <c r="T33" s="18">
        <f>SUM(S21:S32)</f>
        <v>9202.5</v>
      </c>
    </row>
    <row r="34" spans="2:20" ht="10.5" customHeight="1" x14ac:dyDescent="0.35">
      <c r="F34" s="12"/>
      <c r="G34" s="20"/>
      <c r="O34" s="25"/>
      <c r="S34" s="14"/>
      <c r="T34" s="19"/>
    </row>
    <row r="35" spans="2:20" ht="15.5" x14ac:dyDescent="0.35">
      <c r="B35" s="3" t="s">
        <v>13</v>
      </c>
      <c r="C35" s="4"/>
      <c r="F35" s="12"/>
      <c r="G35" s="21">
        <f>SUM(G10:G25)</f>
        <v>39003</v>
      </c>
      <c r="O35" s="13" t="s">
        <v>13</v>
      </c>
      <c r="S35" s="14"/>
      <c r="T35" s="21">
        <f>SUM(T10:T33)</f>
        <v>39002.5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2018</vt:lpstr>
      <vt:lpstr>2016</vt:lpstr>
    </vt:vector>
  </TitlesOfParts>
  <Company>ASML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Sergiy Shkulipa</dc:creator>
  <cp:lastModifiedBy>Martijn Kooiman</cp:lastModifiedBy>
  <cp:lastPrinted>2020-02-23T09:45:09Z</cp:lastPrinted>
  <dcterms:created xsi:type="dcterms:W3CDTF">2016-02-18T13:48:22Z</dcterms:created>
  <dcterms:modified xsi:type="dcterms:W3CDTF">2020-02-23T09:45:58Z</dcterms:modified>
</cp:coreProperties>
</file>